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hmetova_iv\Desktop\УФАС 18.04.2017, 2018\Стандарты по новому ППРФ\Отчеты до 01 июня 2021 г\"/>
    </mc:Choice>
  </mc:AlternateContent>
  <bookViews>
    <workbookView xWindow="0" yWindow="0" windowWidth="28800" windowHeight="12435" activeTab="1"/>
  </bookViews>
  <sheets>
    <sheet name="ж.д. линия Обская-Карская" sheetId="1" r:id="rId1"/>
    <sheet name="мкр.Обская" sheetId="2" r:id="rId2"/>
  </sheets>
  <externalReferences>
    <externalReference r:id="rId3"/>
    <externalReference r:id="rId4"/>
    <externalReference r:id="rId5"/>
  </externalReferences>
  <definedNames>
    <definedName name="fil">[1]Титульный!$F$15</definedName>
    <definedName name="god">[1]Титульный!$F$9</definedName>
    <definedName name="inn">[1]Титульный!$F$17</definedName>
    <definedName name="kpp">[1]Титульный!$F$18</definedName>
    <definedName name="kvartal">[1]TEHSHEET!$Q$2:$Q$5</definedName>
    <definedName name="mo">[1]Титульный!$G$22</definedName>
    <definedName name="MO_LIST_3">[1]REESTR!$B$4:$B$5</definedName>
    <definedName name="mr">[1]Титульный!$G$20</definedName>
    <definedName name="MR_LIST">[1]REESTR!$D$2:$D$15</definedName>
    <definedName name="oktmo">[1]Титульный!$G$23</definedName>
    <definedName name="oktmo_n">[1]Титульный!$G$23</definedName>
    <definedName name="org">[1]Титульный!$F$13</definedName>
    <definedName name="p1_rst_1">[2]Лист2!$A$1</definedName>
    <definedName name="ps_geo">[1]Паспорт!$BC$2:$BC$5</definedName>
    <definedName name="ps_p">[1]Паспорт!$BB$2:$BB$6</definedName>
    <definedName name="ps_psr">[1]Паспорт!$AY$2:$AY$17</definedName>
    <definedName name="ps_sr">[1]Паспорт!$AX$2:$AX$12</definedName>
    <definedName name="ps_ssh">[1]Паспорт!$BA$2:$BA$4</definedName>
    <definedName name="ps_ti">[1]Паспорт!$AZ$2:$AZ$5</definedName>
    <definedName name="ps_tsh">[1]Паспорт!$BD$2:$BD$4</definedName>
    <definedName name="ps_z">[1]Паспорт!$BE$2:$BE$5</definedName>
    <definedName name="reg_name">[1]Титульный!$E$7</definedName>
    <definedName name="SCOPE_DATA">'ж.д. линия Обская-Карская'!$H$10:$I$49</definedName>
    <definedName name="T2_DiapProt">P1_T2_DiapProt,P2_T2_DiapProt</definedName>
    <definedName name="YEAR">[1]TEHSHEET!$R$2:$R$16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2" l="1"/>
  <c r="H27" i="2"/>
  <c r="I24" i="2"/>
  <c r="I33" i="2" s="1"/>
  <c r="I23" i="2"/>
  <c r="I32" i="2" s="1"/>
  <c r="I27" i="2" s="1"/>
  <c r="H21" i="2"/>
  <c r="H17" i="2" s="1"/>
  <c r="H42" i="2" s="1"/>
  <c r="H44" i="2" s="1"/>
  <c r="H45" i="2" s="1"/>
  <c r="I20" i="2"/>
  <c r="I17" i="2"/>
  <c r="E5" i="2"/>
  <c r="I48" i="1"/>
  <c r="H27" i="1"/>
  <c r="I24" i="1"/>
  <c r="I33" i="1" s="1"/>
  <c r="I23" i="1"/>
  <c r="I32" i="1" s="1"/>
  <c r="I27" i="1" s="1"/>
  <c r="I21" i="1"/>
  <c r="H21" i="1"/>
  <c r="I20" i="1"/>
  <c r="H20" i="1"/>
  <c r="H17" i="1" s="1"/>
  <c r="H42" i="1" s="1"/>
  <c r="H44" i="1" s="1"/>
  <c r="H45" i="1" s="1"/>
  <c r="E5" i="1"/>
  <c r="I42" i="2" l="1"/>
  <c r="I44" i="2" s="1"/>
  <c r="I45" i="2" s="1"/>
  <c r="I17" i="1"/>
  <c r="I42" i="1" s="1"/>
  <c r="I44" i="1" s="1"/>
  <c r="I45" i="1" s="1"/>
</calcChain>
</file>

<file path=xl/sharedStrings.xml><?xml version="1.0" encoding="utf-8"?>
<sst xmlns="http://schemas.openxmlformats.org/spreadsheetml/2006/main" count="180" uniqueCount="80">
  <si>
    <t>Показатели</t>
  </si>
  <si>
    <t>Код строк</t>
  </si>
  <si>
    <t>По отчету за соответствующий период прошлого года</t>
  </si>
  <si>
    <t>Фактически с начала нового года</t>
  </si>
  <si>
    <t>А</t>
  </si>
  <si>
    <t>Б</t>
  </si>
  <si>
    <t>I. Натуральные показатели (тыс. кВт. ч)</t>
  </si>
  <si>
    <t>Выработано электроэнергии</t>
  </si>
  <si>
    <t>0100</t>
  </si>
  <si>
    <t>Расход электроэнергии на собственные нужды</t>
  </si>
  <si>
    <t>0110</t>
  </si>
  <si>
    <t>Получено электроэнергии со стороны</t>
  </si>
  <si>
    <t>0120</t>
  </si>
  <si>
    <t>Потери электроэнергии</t>
  </si>
  <si>
    <t>0200</t>
  </si>
  <si>
    <t>Отпущено электроэнергии всем потребителям</t>
  </si>
  <si>
    <t>0300</t>
  </si>
  <si>
    <t>в том числе:</t>
  </si>
  <si>
    <t>населению</t>
  </si>
  <si>
    <t>0310</t>
  </si>
  <si>
    <t>II. Полная себестоимость полезно отпущеной электроэнергии (ТЫС.РУБ.)</t>
  </si>
  <si>
    <t>1. Расход на производство электроэнергии</t>
  </si>
  <si>
    <t>0400</t>
  </si>
  <si>
    <t>материалы</t>
  </si>
  <si>
    <t>0410</t>
  </si>
  <si>
    <t>топливо</t>
  </si>
  <si>
    <t>0420</t>
  </si>
  <si>
    <t>амортизация (износ)</t>
  </si>
  <si>
    <t>0430</t>
  </si>
  <si>
    <t>ремонт и техническое обслуживание</t>
  </si>
  <si>
    <t>0440</t>
  </si>
  <si>
    <t>в т.ч. капитальный ремонт</t>
  </si>
  <si>
    <t>0441</t>
  </si>
  <si>
    <t>затраты на оплату труда</t>
  </si>
  <si>
    <t>0450</t>
  </si>
  <si>
    <t>отчисления на социальные нужды</t>
  </si>
  <si>
    <t>0460</t>
  </si>
  <si>
    <t>цеховые расходы</t>
  </si>
  <si>
    <t>0470</t>
  </si>
  <si>
    <t>2. Оплата электроэнергии, полученной со стороны</t>
  </si>
  <si>
    <t>0500</t>
  </si>
  <si>
    <t>3. Расходы по распределению электроэнергии</t>
  </si>
  <si>
    <t>0600</t>
  </si>
  <si>
    <t>0610</t>
  </si>
  <si>
    <t>0620</t>
  </si>
  <si>
    <t>0630</t>
  </si>
  <si>
    <t>0631</t>
  </si>
  <si>
    <t>0640</t>
  </si>
  <si>
    <t>0650</t>
  </si>
  <si>
    <t>0660</t>
  </si>
  <si>
    <t>4. Проведение аварийно-восстановительных работ</t>
  </si>
  <si>
    <t>0700</t>
  </si>
  <si>
    <t>5. Содержание и обслуживание внутридомовых сетей</t>
  </si>
  <si>
    <t>0800</t>
  </si>
  <si>
    <t>6. Ремонтный фонд</t>
  </si>
  <si>
    <t>0900</t>
  </si>
  <si>
    <t>7. Прочие прямые расходы - всего</t>
  </si>
  <si>
    <t>1000</t>
  </si>
  <si>
    <t>оплата работ службы "Заказчика"</t>
  </si>
  <si>
    <t>1010</t>
  </si>
  <si>
    <t>отчисления на страхование имущества</t>
  </si>
  <si>
    <t>1020</t>
  </si>
  <si>
    <t>8. Общеэксплуатационные расходы</t>
  </si>
  <si>
    <t>1100</t>
  </si>
  <si>
    <t>ИТОГО расходов по эксплуатации</t>
  </si>
  <si>
    <t>1200</t>
  </si>
  <si>
    <t>9. Внеэксплуатационные расходы</t>
  </si>
  <si>
    <t>1300</t>
  </si>
  <si>
    <t>ВСЕГО расходов по полной себестоимости</t>
  </si>
  <si>
    <t>1400</t>
  </si>
  <si>
    <t>Себестоимость 1 кВт.ч полезно отпущенной электроэнергии (руб.)</t>
  </si>
  <si>
    <t>1500</t>
  </si>
  <si>
    <t>Всего доходов</t>
  </si>
  <si>
    <t>1600</t>
  </si>
  <si>
    <t>в т.ч. от населения</t>
  </si>
  <si>
    <t>1610</t>
  </si>
  <si>
    <t>Средний экономически обоснованный тариф  1 кВт.ч полезно отпущенной электроэнергии (руб.)</t>
  </si>
  <si>
    <t>1700</t>
  </si>
  <si>
    <t>Тариф для населения, руб.</t>
  </si>
  <si>
    <t>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</si>
</sst>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9"/>
      <name val="Tahoma"/>
      <family val="2"/>
      <charset val="204"/>
    </font>
    <font>
      <sz val="8"/>
      <name val="Verdan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22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49" fontId="0" fillId="0" borderId="0" applyBorder="0">
      <alignment vertical="top"/>
    </xf>
    <xf numFmtId="0" fontId="1" fillId="0" borderId="0"/>
    <xf numFmtId="0" fontId="1" fillId="0" borderId="0"/>
  </cellStyleXfs>
  <cellXfs count="65">
    <xf numFmtId="49" fontId="0" fillId="0" borderId="0" xfId="0">
      <alignment vertical="top"/>
    </xf>
    <xf numFmtId="0" fontId="2" fillId="0" borderId="0" xfId="1" applyNumberFormat="1" applyFont="1" applyFill="1" applyAlignment="1" applyProtection="1">
      <alignment horizontal="center" vertical="center" wrapText="1"/>
    </xf>
    <xf numFmtId="49" fontId="2" fillId="0" borderId="0" xfId="1" applyNumberFormat="1" applyFont="1" applyFill="1" applyAlignment="1" applyProtection="1">
      <alignment horizontal="center" vertical="center" wrapText="1"/>
    </xf>
    <xf numFmtId="0" fontId="2" fillId="0" borderId="0" xfId="1" applyNumberFormat="1" applyFont="1" applyAlignment="1" applyProtection="1">
      <alignment horizontal="center" vertical="center" wrapText="1"/>
    </xf>
    <xf numFmtId="49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49" fontId="2" fillId="2" borderId="1" xfId="2" applyNumberFormat="1" applyFont="1" applyFill="1" applyBorder="1" applyAlignment="1" applyProtection="1">
      <alignment horizontal="center" vertical="center" wrapText="1"/>
    </xf>
    <xf numFmtId="49" fontId="2" fillId="2" borderId="2" xfId="2" applyNumberFormat="1" applyFont="1" applyFill="1" applyBorder="1" applyAlignment="1" applyProtection="1">
      <alignment horizontal="center" vertical="center" wrapText="1"/>
    </xf>
    <xf numFmtId="49" fontId="2" fillId="2" borderId="3" xfId="2" applyNumberFormat="1" applyFont="1" applyFill="1" applyBorder="1" applyAlignment="1" applyProtection="1">
      <alignment horizontal="center" vertical="center" wrapText="1"/>
    </xf>
    <xf numFmtId="49" fontId="2" fillId="2" borderId="4" xfId="2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3" fillId="3" borderId="7" xfId="0" applyNumberFormat="1" applyFont="1" applyFill="1" applyBorder="1" applyAlignment="1" applyProtection="1">
      <alignment horizontal="center" vertical="center" wrapText="1"/>
    </xf>
    <xf numFmtId="49" fontId="2" fillId="2" borderId="8" xfId="2" applyNumberFormat="1" applyFont="1" applyFill="1" applyBorder="1" applyAlignment="1" applyProtection="1">
      <alignment horizontal="center" vertical="center" wrapText="1"/>
    </xf>
    <xf numFmtId="49" fontId="2" fillId="2" borderId="0" xfId="0" applyFont="1" applyFill="1" applyBorder="1" applyAlignment="1" applyProtection="1">
      <alignment vertical="center"/>
    </xf>
    <xf numFmtId="49" fontId="3" fillId="2" borderId="0" xfId="0" applyFont="1" applyFill="1" applyBorder="1" applyAlignment="1" applyProtection="1">
      <alignment horizontal="center" vertical="center"/>
    </xf>
    <xf numFmtId="49" fontId="3" fillId="2" borderId="9" xfId="0" applyFont="1" applyFill="1" applyBorder="1" applyAlignment="1" applyProtection="1">
      <alignment horizontal="center" vertical="center"/>
    </xf>
    <xf numFmtId="49" fontId="3" fillId="2" borderId="10" xfId="0" applyFont="1" applyFill="1" applyBorder="1" applyAlignment="1" applyProtection="1">
      <alignment horizontal="center" vertical="center"/>
    </xf>
    <xf numFmtId="49" fontId="3" fillId="2" borderId="11" xfId="0" applyFont="1" applyFill="1" applyBorder="1" applyAlignment="1" applyProtection="1">
      <alignment horizontal="center" vertical="center"/>
    </xf>
    <xf numFmtId="2" fontId="3" fillId="2" borderId="11" xfId="0" applyNumberFormat="1" applyFont="1" applyFill="1" applyBorder="1" applyAlignment="1" applyProtection="1">
      <alignment horizontal="center" vertical="center" wrapText="1"/>
    </xf>
    <xf numFmtId="2" fontId="3" fillId="2" borderId="12" xfId="0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vertical="center" wrapText="1"/>
    </xf>
    <xf numFmtId="49" fontId="4" fillId="2" borderId="5" xfId="0" applyFont="1" applyFill="1" applyBorder="1" applyAlignment="1" applyProtection="1">
      <alignment horizontal="center" vertical="center"/>
    </xf>
    <xf numFmtId="49" fontId="4" fillId="2" borderId="13" xfId="0" applyFont="1" applyFill="1" applyBorder="1" applyAlignment="1" applyProtection="1">
      <alignment horizontal="center" vertical="center"/>
    </xf>
    <xf numFmtId="49" fontId="4" fillId="2" borderId="14" xfId="0" applyFont="1" applyFill="1" applyBorder="1" applyAlignment="1" applyProtection="1">
      <alignment horizontal="center" vertical="center"/>
    </xf>
    <xf numFmtId="49" fontId="4" fillId="2" borderId="15" xfId="0" applyFont="1" applyFill="1" applyBorder="1" applyAlignment="1" applyProtection="1">
      <alignment horizontal="center" vertical="center"/>
    </xf>
    <xf numFmtId="49" fontId="3" fillId="2" borderId="16" xfId="0" applyFont="1" applyFill="1" applyBorder="1" applyAlignment="1" applyProtection="1">
      <alignment horizontal="center" vertical="center" wrapText="1"/>
    </xf>
    <xf numFmtId="49" fontId="3" fillId="2" borderId="17" xfId="0" applyFont="1" applyFill="1" applyBorder="1" applyAlignment="1" applyProtection="1">
      <alignment horizontal="center" vertical="center" wrapText="1"/>
    </xf>
    <xf numFmtId="49" fontId="3" fillId="2" borderId="18" xfId="0" applyFont="1" applyFill="1" applyBorder="1" applyAlignment="1" applyProtection="1">
      <alignment horizontal="center" vertical="center" wrapText="1"/>
    </xf>
    <xf numFmtId="2" fontId="2" fillId="2" borderId="18" xfId="0" applyNumberFormat="1" applyFont="1" applyFill="1" applyBorder="1" applyAlignment="1" applyProtection="1">
      <alignment horizontal="center" vertical="center"/>
    </xf>
    <xf numFmtId="2" fontId="2" fillId="2" borderId="19" xfId="0" applyNumberFormat="1" applyFont="1" applyFill="1" applyBorder="1" applyAlignment="1" applyProtection="1">
      <alignment horizontal="center" vertical="center"/>
    </xf>
    <xf numFmtId="49" fontId="2" fillId="2" borderId="20" xfId="0" applyFont="1" applyFill="1" applyBorder="1" applyAlignment="1" applyProtection="1">
      <alignment horizontal="left" vertical="center" wrapText="1"/>
    </xf>
    <xf numFmtId="49" fontId="2" fillId="2" borderId="21" xfId="0" applyFont="1" applyFill="1" applyBorder="1" applyAlignment="1" applyProtection="1">
      <alignment horizontal="left" vertical="center" wrapText="1"/>
    </xf>
    <xf numFmtId="49" fontId="2" fillId="2" borderId="21" xfId="0" applyNumberFormat="1" applyFont="1" applyFill="1" applyBorder="1" applyAlignment="1" applyProtection="1">
      <alignment horizontal="center" vertical="center" wrapText="1"/>
    </xf>
    <xf numFmtId="2" fontId="2" fillId="4" borderId="22" xfId="0" applyNumberFormat="1" applyFont="1" applyFill="1" applyBorder="1" applyAlignment="1" applyProtection="1">
      <alignment horizontal="center" vertical="center"/>
      <protection locked="0"/>
    </xf>
    <xf numFmtId="49" fontId="2" fillId="2" borderId="23" xfId="0" applyFont="1" applyFill="1" applyBorder="1" applyAlignment="1" applyProtection="1">
      <alignment horizontal="left" vertical="center" wrapText="1"/>
    </xf>
    <xf numFmtId="49" fontId="2" fillId="2" borderId="24" xfId="0" applyFont="1" applyFill="1" applyBorder="1" applyAlignment="1" applyProtection="1">
      <alignment horizontal="left" vertical="center" wrapText="1"/>
    </xf>
    <xf numFmtId="49" fontId="2" fillId="2" borderId="25" xfId="0" applyFont="1" applyFill="1" applyBorder="1" applyAlignment="1" applyProtection="1">
      <alignment horizontal="center" vertical="center" wrapText="1"/>
    </xf>
    <xf numFmtId="49" fontId="2" fillId="2" borderId="2" xfId="0" applyFont="1" applyFill="1" applyBorder="1" applyAlignment="1" applyProtection="1">
      <alignment vertical="center" wrapText="1"/>
    </xf>
    <xf numFmtId="49" fontId="2" fillId="2" borderId="26" xfId="0" applyNumberFormat="1" applyFont="1" applyFill="1" applyBorder="1" applyAlignment="1" applyProtection="1">
      <alignment horizontal="center" vertical="center" wrapText="1"/>
    </xf>
    <xf numFmtId="2" fontId="2" fillId="4" borderId="27" xfId="0" applyNumberFormat="1" applyFont="1" applyFill="1" applyBorder="1" applyAlignment="1" applyProtection="1">
      <alignment horizontal="center" vertical="center"/>
      <protection locked="0"/>
    </xf>
    <xf numFmtId="49" fontId="3" fillId="2" borderId="23" xfId="0" applyFont="1" applyFill="1" applyBorder="1" applyAlignment="1" applyProtection="1">
      <alignment horizontal="center" vertical="center" wrapText="1"/>
    </xf>
    <xf numFmtId="49" fontId="3" fillId="2" borderId="28" xfId="0" applyFont="1" applyFill="1" applyBorder="1" applyAlignment="1" applyProtection="1">
      <alignment horizontal="center" vertical="center" wrapText="1"/>
    </xf>
    <xf numFmtId="49" fontId="3" fillId="2" borderId="28" xfId="0" applyFont="1" applyFill="1" applyBorder="1" applyAlignment="1" applyProtection="1">
      <alignment horizontal="center" vertical="center" wrapText="1"/>
    </xf>
    <xf numFmtId="2" fontId="2" fillId="2" borderId="28" xfId="0" applyNumberFormat="1" applyFont="1" applyFill="1" applyBorder="1" applyAlignment="1" applyProtection="1">
      <alignment horizontal="center" vertical="center"/>
    </xf>
    <xf numFmtId="2" fontId="2" fillId="2" borderId="29" xfId="0" applyNumberFormat="1" applyFont="1" applyFill="1" applyBorder="1" applyAlignment="1" applyProtection="1">
      <alignment horizontal="center" vertical="center"/>
    </xf>
    <xf numFmtId="49" fontId="2" fillId="2" borderId="30" xfId="0" applyFont="1" applyFill="1" applyBorder="1" applyAlignment="1" applyProtection="1">
      <alignment horizontal="left" vertical="center" wrapText="1"/>
    </xf>
    <xf numFmtId="49" fontId="2" fillId="2" borderId="31" xfId="0" applyFont="1" applyFill="1" applyBorder="1" applyAlignment="1" applyProtection="1">
      <alignment horizontal="left" vertical="center" wrapText="1"/>
    </xf>
    <xf numFmtId="2" fontId="2" fillId="5" borderId="21" xfId="0" applyNumberFormat="1" applyFont="1" applyFill="1" applyBorder="1" applyAlignment="1" applyProtection="1">
      <alignment horizontal="center" vertical="center"/>
    </xf>
    <xf numFmtId="2" fontId="2" fillId="5" borderId="22" xfId="0" applyNumberFormat="1" applyFont="1" applyFill="1" applyBorder="1" applyAlignment="1" applyProtection="1">
      <alignment horizontal="center" vertical="center"/>
    </xf>
    <xf numFmtId="49" fontId="2" fillId="2" borderId="20" xfId="0" applyFont="1" applyFill="1" applyBorder="1" applyAlignment="1" applyProtection="1">
      <alignment horizontal="center" vertical="center" wrapText="1"/>
    </xf>
    <xf numFmtId="49" fontId="2" fillId="2" borderId="21" xfId="0" applyFont="1" applyFill="1" applyBorder="1" applyAlignment="1" applyProtection="1">
      <alignment vertical="center" wrapText="1"/>
    </xf>
    <xf numFmtId="49" fontId="2" fillId="2" borderId="21" xfId="0" applyFont="1" applyFill="1" applyBorder="1" applyAlignment="1" applyProtection="1">
      <alignment horizontal="left" vertical="center" wrapText="1" indent="2"/>
    </xf>
    <xf numFmtId="49" fontId="0" fillId="2" borderId="20" xfId="0" applyFill="1" applyBorder="1" applyAlignment="1" applyProtection="1">
      <alignment horizontal="left" vertical="center" wrapText="1"/>
    </xf>
    <xf numFmtId="2" fontId="2" fillId="4" borderId="21" xfId="0" applyNumberFormat="1" applyFont="1" applyFill="1" applyBorder="1" applyAlignment="1" applyProtection="1">
      <alignment horizontal="center" vertical="center"/>
      <protection locked="0"/>
    </xf>
    <xf numFmtId="49" fontId="2" fillId="2" borderId="20" xfId="0" applyFont="1" applyFill="1" applyBorder="1" applyAlignment="1" applyProtection="1">
      <alignment horizontal="left" vertical="center" wrapText="1" indent="2"/>
    </xf>
    <xf numFmtId="49" fontId="2" fillId="2" borderId="21" xfId="0" applyFont="1" applyFill="1" applyBorder="1" applyAlignment="1" applyProtection="1">
      <alignment horizontal="left" vertical="center" wrapText="1" indent="2"/>
    </xf>
    <xf numFmtId="49" fontId="2" fillId="2" borderId="32" xfId="0" applyFont="1" applyFill="1" applyBorder="1" applyAlignment="1" applyProtection="1">
      <alignment horizontal="left" vertical="center" wrapText="1"/>
    </xf>
    <xf numFmtId="49" fontId="2" fillId="2" borderId="33" xfId="0" applyFont="1" applyFill="1" applyBorder="1" applyAlignment="1" applyProtection="1">
      <alignment horizontal="left" vertical="center" wrapText="1"/>
    </xf>
    <xf numFmtId="49" fontId="2" fillId="2" borderId="34" xfId="0" applyNumberFormat="1" applyFont="1" applyFill="1" applyBorder="1" applyAlignment="1" applyProtection="1">
      <alignment horizontal="center" vertical="center" wrapText="1"/>
    </xf>
    <xf numFmtId="2" fontId="2" fillId="4" borderId="35" xfId="0" applyNumberFormat="1" applyFont="1" applyFill="1" applyBorder="1" applyAlignment="1" applyProtection="1">
      <alignment horizontal="center" vertical="center"/>
      <protection locked="0"/>
    </xf>
    <xf numFmtId="49" fontId="2" fillId="2" borderId="36" xfId="2" applyNumberFormat="1" applyFont="1" applyFill="1" applyBorder="1" applyAlignment="1" applyProtection="1">
      <alignment horizontal="center" vertical="center" wrapText="1"/>
    </xf>
    <xf numFmtId="49" fontId="2" fillId="2" borderId="31" xfId="2" applyNumberFormat="1" applyFont="1" applyFill="1" applyBorder="1" applyAlignment="1" applyProtection="1">
      <alignment horizontal="center" vertical="center" wrapText="1"/>
    </xf>
    <xf numFmtId="49" fontId="2" fillId="2" borderId="37" xfId="2" applyNumberFormat="1" applyFont="1" applyFill="1" applyBorder="1" applyAlignment="1" applyProtection="1">
      <alignment horizontal="center" vertical="center" wrapText="1"/>
    </xf>
    <xf numFmtId="2" fontId="2" fillId="4" borderId="26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форма 1 водопровод для орг 2" xfId="1"/>
    <cellStyle name="Обычный_форма 5-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hmetova_iv/Desktop/&#1054;&#1090;&#1095;&#1077;&#1090;&#1099;%20&#1074;%20&#1044;&#1077;&#1087;&#1072;&#1088;&#1090;&#1072;&#1084;&#1077;&#1085;&#1090;%20&#1079;&#1072;%202017%20&#1075;&#1086;&#1076;%20&#1045;&#1048;&#1040;&#1057;/&#1069;&#1083;&#1077;&#1082;&#1090;&#1088;&#1086;&#1101;&#1085;&#1077;&#1088;&#1075;&#1080;&#1103;/2020%20&#1075;&#1086;&#1076;/CALC.EE.5.89_2019%20&#1078;.&#1076;.%20&#1083;&#1080;&#1085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hmetova_iv/Desktop/&#1054;&#1090;&#1095;&#1077;&#1090;&#1099;%20&#1074;%20&#1044;&#1077;&#1087;&#1072;&#1088;&#1090;&#1072;&#1084;&#1077;&#1085;&#1090;%20&#1079;&#1072;%202017%20&#1075;&#1086;&#1076;%20&#1045;&#1048;&#1040;&#1057;/&#1069;&#1083;&#1077;&#1082;&#1090;&#1088;&#1086;&#1101;&#1085;&#1077;&#1088;&#1075;&#1080;&#1103;/2020%20&#1075;&#1086;&#1076;/CALC.EE.5.89_2019%20&#1089;&#1090;.&#1054;&#1073;&#1089;&#1082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Электроэнергия"/>
      <sheetName val="Комментарии"/>
      <sheetName val="Проверка"/>
      <sheetName val="REESTR_START"/>
      <sheetName val="REESTR_ORG"/>
      <sheetName val="REESTR"/>
      <sheetName val="et_union"/>
      <sheetName val="TEHSHEET"/>
      <sheetName val="Заголовок"/>
      <sheetName val="Заголовок2"/>
      <sheetName val="23"/>
    </sheetNames>
    <sheetDataSet>
      <sheetData sheetId="0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 xml:space="preserve"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1" refreshError="1"/>
      <sheetData sheetId="2">
        <row r="7">
          <cell r="E7" t="str">
            <v>Ямало-Ненецкий автономный округ</v>
          </cell>
        </row>
        <row r="9">
          <cell r="F9">
            <v>2020</v>
          </cell>
          <cell r="G9" t="str">
            <v>год</v>
          </cell>
        </row>
        <row r="13">
          <cell r="F13" t="str">
            <v>ООО "Газпромтранс" (Ямальский филиал)</v>
          </cell>
        </row>
        <row r="15">
          <cell r="F15" t="str">
            <v>Ямальский филиал ООО "Газпромтранс" (ж.д. линия)</v>
          </cell>
        </row>
        <row r="17">
          <cell r="F17" t="str">
            <v>7728262893</v>
          </cell>
        </row>
        <row r="18">
          <cell r="F18" t="str">
            <v>890243001</v>
          </cell>
        </row>
        <row r="20">
          <cell r="G20" t="str">
            <v>Город Лабытнанги</v>
          </cell>
        </row>
        <row r="22">
          <cell r="G22" t="str">
            <v>Город Лабытнанги</v>
          </cell>
        </row>
        <row r="23">
          <cell r="G23" t="str">
            <v>71953000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>
        <row r="2">
          <cell r="D2" t="str">
            <v>Город Губкинский</v>
          </cell>
        </row>
        <row r="3">
          <cell r="D3" t="str">
            <v>Город Лабытнанги</v>
          </cell>
        </row>
        <row r="4">
          <cell r="B4" t="str">
            <v>Город Лабытнанги</v>
          </cell>
          <cell r="D4" t="str">
            <v>Город Муравленко</v>
          </cell>
        </row>
        <row r="5">
          <cell r="B5" t="str">
            <v>город Лабытнанги</v>
          </cell>
          <cell r="D5" t="str">
            <v>Город Новый Уренгой</v>
          </cell>
        </row>
        <row r="6">
          <cell r="D6" t="str">
            <v>Город Ноябрьск</v>
          </cell>
        </row>
        <row r="7">
          <cell r="D7" t="str">
            <v>Город Салехард</v>
          </cell>
        </row>
        <row r="8">
          <cell r="D8" t="str">
            <v>Красноселькупский муниципальный район</v>
          </cell>
        </row>
        <row r="9">
          <cell r="D9" t="str">
            <v>Надымский муниципальный район</v>
          </cell>
        </row>
        <row r="10">
          <cell r="D10" t="str">
            <v>Приуральский муниципальный район</v>
          </cell>
        </row>
        <row r="11">
          <cell r="D11" t="str">
            <v>Пуровский муниципальный район</v>
          </cell>
        </row>
        <row r="12">
          <cell r="D12" t="str">
            <v>Тазовский муниципальный район</v>
          </cell>
        </row>
        <row r="13">
          <cell r="D13" t="str">
            <v>Шурышкарский муниципальный район</v>
          </cell>
        </row>
        <row r="14">
          <cell r="D14" t="str">
            <v>Ямальский муниципальный район</v>
          </cell>
        </row>
        <row r="15">
          <cell r="D15" t="str">
            <v>город Сургут (регулирование СТ ЯНАО)</v>
          </cell>
        </row>
      </sheetData>
      <sheetData sheetId="9" refreshError="1"/>
      <sheetData sheetId="10">
        <row r="2">
          <cell r="Q2" t="str">
            <v>I квартал</v>
          </cell>
          <cell r="R2">
            <v>2006</v>
          </cell>
        </row>
        <row r="3">
          <cell r="Q3" t="str">
            <v>I полугодие</v>
          </cell>
          <cell r="R3">
            <v>2007</v>
          </cell>
        </row>
        <row r="4">
          <cell r="Q4" t="str">
            <v>9 месяцев</v>
          </cell>
          <cell r="R4">
            <v>2008</v>
          </cell>
        </row>
        <row r="5">
          <cell r="Q5" t="str">
            <v>год</v>
          </cell>
          <cell r="R5">
            <v>2009</v>
          </cell>
        </row>
        <row r="6">
          <cell r="R6">
            <v>2010</v>
          </cell>
        </row>
        <row r="7">
          <cell r="R7">
            <v>2011</v>
          </cell>
        </row>
        <row r="8">
          <cell r="R8">
            <v>2012</v>
          </cell>
        </row>
        <row r="9">
          <cell r="R9">
            <v>2013</v>
          </cell>
        </row>
        <row r="10">
          <cell r="R10">
            <v>2014</v>
          </cell>
        </row>
        <row r="11">
          <cell r="R11">
            <v>2015</v>
          </cell>
        </row>
        <row r="12">
          <cell r="R12">
            <v>2016</v>
          </cell>
        </row>
        <row r="13">
          <cell r="R13">
            <v>2017</v>
          </cell>
        </row>
        <row r="14">
          <cell r="R14">
            <v>2018</v>
          </cell>
        </row>
        <row r="15">
          <cell r="R15">
            <v>2019</v>
          </cell>
        </row>
        <row r="16">
          <cell r="R16">
            <v>2020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П 1"/>
      <sheetName val="П 4"/>
      <sheetName val="regs"/>
      <sheetName val="Справочники"/>
      <sheetName val="1"/>
      <sheetName val="Заголовок"/>
      <sheetName val="П 21-1"/>
      <sheetName val="Лист3"/>
      <sheetName val="КУ1"/>
      <sheetName val="Титульный"/>
      <sheetName val="TEHSHEET"/>
      <sheetName val="ИТ№4"/>
      <sheetName val="П№11"/>
      <sheetName val="П№12"/>
      <sheetName val="П№10"/>
      <sheetName val="Заголовок2"/>
      <sheetName val="данные"/>
      <sheetName val="П№5"/>
      <sheetName val="Т№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Электроэнергия"/>
      <sheetName val="Комментарии"/>
      <sheetName val="Проверка"/>
      <sheetName val="REESTR_START"/>
      <sheetName val="REESTR_ORG"/>
      <sheetName val="REESTR"/>
      <sheetName val="et_union"/>
      <sheetName val="TEHSHEET"/>
      <sheetName val="Заголовок"/>
      <sheetName val="Заголовок2"/>
      <sheetName val="23"/>
    </sheetNames>
    <sheetDataSet>
      <sheetData sheetId="0" refreshError="1"/>
      <sheetData sheetId="1" refreshError="1"/>
      <sheetData sheetId="2">
        <row r="9">
          <cell r="F9">
            <v>2020</v>
          </cell>
          <cell r="G9" t="str">
            <v>год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O51"/>
  <sheetViews>
    <sheetView topLeftCell="D25" zoomScaleNormal="100" workbookViewId="0">
      <selection activeCell="I49" sqref="I49"/>
    </sheetView>
  </sheetViews>
  <sheetFormatPr defaultColWidth="23" defaultRowHeight="20.25" customHeight="1" x14ac:dyDescent="0.15"/>
  <cols>
    <col min="1" max="1" width="8.140625" style="1" hidden="1" customWidth="1"/>
    <col min="2" max="2" width="11.28515625" style="1" hidden="1" customWidth="1"/>
    <col min="3" max="3" width="7.5703125" style="21" hidden="1" customWidth="1"/>
    <col min="4" max="4" width="8.28515625" style="4" customWidth="1"/>
    <col min="5" max="5" width="12" style="4" customWidth="1"/>
    <col min="6" max="6" width="46.28515625" style="4" customWidth="1"/>
    <col min="7" max="7" width="12.85546875" style="4" customWidth="1"/>
    <col min="8" max="8" width="25.140625" style="4" customWidth="1"/>
    <col min="9" max="9" width="29" style="4" customWidth="1"/>
    <col min="10" max="10" width="6.7109375" style="4" customWidth="1"/>
    <col min="11" max="16384" width="23" style="4"/>
  </cols>
  <sheetData>
    <row r="1" spans="1:15" ht="35.25" hidden="1" customHeight="1" x14ac:dyDescent="0.15">
      <c r="B1" s="2"/>
      <c r="C1" s="3"/>
      <c r="K1" s="5"/>
      <c r="L1" s="5"/>
      <c r="O1" s="5"/>
    </row>
    <row r="2" spans="1:15" ht="29.25" hidden="1" customHeight="1" x14ac:dyDescent="0.15">
      <c r="A2" s="2"/>
      <c r="B2" s="2"/>
      <c r="C2" s="3"/>
    </row>
    <row r="3" spans="1:15" ht="21.75" hidden="1" customHeight="1" x14ac:dyDescent="0.15">
      <c r="A3" s="2"/>
      <c r="C3" s="3"/>
    </row>
    <row r="4" spans="1:15" ht="20.25" customHeight="1" thickBot="1" x14ac:dyDescent="0.2">
      <c r="A4" s="2"/>
      <c r="C4" s="3"/>
      <c r="D4" s="6"/>
      <c r="E4" s="7"/>
      <c r="F4" s="7"/>
      <c r="G4" s="7"/>
      <c r="H4" s="7"/>
      <c r="I4" s="7"/>
      <c r="J4" s="8"/>
    </row>
    <row r="5" spans="1:15" ht="33" customHeight="1" thickBot="1" x14ac:dyDescent="0.2">
      <c r="A5" s="2"/>
      <c r="C5" s="3"/>
      <c r="D5" s="9"/>
      <c r="E5" s="10" t="str">
        <f>"Отчётная калькуляция себестоимости отпущенной электроэнергии за "&amp;  [1]Титульный!$G$9 &amp; " " &amp; [1]Титульный!$F$9  &amp; " года"</f>
        <v>Отчётная калькуляция себестоимости отпущенной электроэнергии за год 2020 года</v>
      </c>
      <c r="F5" s="11"/>
      <c r="G5" s="11"/>
      <c r="H5" s="11"/>
      <c r="I5" s="12"/>
      <c r="J5" s="13"/>
    </row>
    <row r="6" spans="1:15" ht="20.25" customHeight="1" thickBot="1" x14ac:dyDescent="0.2">
      <c r="A6" s="2"/>
      <c r="C6" s="3"/>
      <c r="D6" s="9"/>
      <c r="E6" s="14"/>
      <c r="F6" s="14"/>
      <c r="G6" s="15"/>
      <c r="H6" s="14"/>
      <c r="I6" s="14"/>
      <c r="J6" s="13"/>
    </row>
    <row r="7" spans="1:15" ht="34.5" thickBot="1" x14ac:dyDescent="0.2">
      <c r="C7" s="3"/>
      <c r="D7" s="9"/>
      <c r="E7" s="16" t="s">
        <v>0</v>
      </c>
      <c r="F7" s="17"/>
      <c r="G7" s="18" t="s">
        <v>1</v>
      </c>
      <c r="H7" s="19" t="s">
        <v>2</v>
      </c>
      <c r="I7" s="20" t="s">
        <v>3</v>
      </c>
      <c r="J7" s="13"/>
    </row>
    <row r="8" spans="1:15" ht="12" thickBot="1" x14ac:dyDescent="0.2">
      <c r="D8" s="9"/>
      <c r="E8" s="22" t="s">
        <v>4</v>
      </c>
      <c r="F8" s="23"/>
      <c r="G8" s="24" t="s">
        <v>5</v>
      </c>
      <c r="H8" s="24">
        <v>1</v>
      </c>
      <c r="I8" s="25">
        <v>2</v>
      </c>
      <c r="J8" s="13"/>
    </row>
    <row r="9" spans="1:15" ht="20.25" customHeight="1" x14ac:dyDescent="0.15">
      <c r="D9" s="9"/>
      <c r="E9" s="26" t="s">
        <v>6</v>
      </c>
      <c r="F9" s="27"/>
      <c r="G9" s="28"/>
      <c r="H9" s="29"/>
      <c r="I9" s="30"/>
      <c r="J9" s="13"/>
    </row>
    <row r="10" spans="1:15" ht="20.25" customHeight="1" x14ac:dyDescent="0.15">
      <c r="D10" s="9"/>
      <c r="E10" s="31" t="s">
        <v>7</v>
      </c>
      <c r="F10" s="32"/>
      <c r="G10" s="33" t="s">
        <v>8</v>
      </c>
      <c r="H10" s="34">
        <v>5306.7889999999998</v>
      </c>
      <c r="I10" s="34">
        <v>5315.0709999999999</v>
      </c>
      <c r="J10" s="13"/>
    </row>
    <row r="11" spans="1:15" ht="20.25" customHeight="1" x14ac:dyDescent="0.15">
      <c r="A11" s="2"/>
      <c r="D11" s="9"/>
      <c r="E11" s="31" t="s">
        <v>9</v>
      </c>
      <c r="F11" s="32"/>
      <c r="G11" s="33" t="s">
        <v>10</v>
      </c>
      <c r="H11" s="34">
        <v>4207.3190000000004</v>
      </c>
      <c r="I11" s="34">
        <v>4266.6629999999996</v>
      </c>
      <c r="J11" s="13"/>
    </row>
    <row r="12" spans="1:15" ht="20.25" customHeight="1" x14ac:dyDescent="0.15">
      <c r="D12" s="9"/>
      <c r="E12" s="31" t="s">
        <v>11</v>
      </c>
      <c r="F12" s="32"/>
      <c r="G12" s="33" t="s">
        <v>12</v>
      </c>
      <c r="H12" s="34">
        <v>0</v>
      </c>
      <c r="I12" s="34"/>
      <c r="J12" s="13"/>
    </row>
    <row r="13" spans="1:15" ht="20.25" customHeight="1" x14ac:dyDescent="0.15">
      <c r="D13" s="9"/>
      <c r="E13" s="31" t="s">
        <v>13</v>
      </c>
      <c r="F13" s="32"/>
      <c r="G13" s="33" t="s">
        <v>14</v>
      </c>
      <c r="H13" s="34">
        <v>0</v>
      </c>
      <c r="I13" s="34"/>
      <c r="J13" s="13"/>
    </row>
    <row r="14" spans="1:15" ht="20.25" customHeight="1" x14ac:dyDescent="0.15">
      <c r="D14" s="9"/>
      <c r="E14" s="35" t="s">
        <v>15</v>
      </c>
      <c r="F14" s="36"/>
      <c r="G14" s="33" t="s">
        <v>16</v>
      </c>
      <c r="H14" s="34">
        <v>5276.299</v>
      </c>
      <c r="I14" s="34">
        <v>5282.5810000000001</v>
      </c>
      <c r="J14" s="13"/>
    </row>
    <row r="15" spans="1:15" ht="20.25" customHeight="1" x14ac:dyDescent="0.15">
      <c r="D15" s="9"/>
      <c r="E15" s="37" t="s">
        <v>17</v>
      </c>
      <c r="F15" s="38" t="s">
        <v>18</v>
      </c>
      <c r="G15" s="39" t="s">
        <v>19</v>
      </c>
      <c r="H15" s="40">
        <v>0</v>
      </c>
      <c r="I15" s="40"/>
      <c r="J15" s="13"/>
    </row>
    <row r="16" spans="1:15" ht="28.5" customHeight="1" x14ac:dyDescent="0.15">
      <c r="D16" s="9"/>
      <c r="E16" s="41" t="s">
        <v>20</v>
      </c>
      <c r="F16" s="42"/>
      <c r="G16" s="43"/>
      <c r="H16" s="44"/>
      <c r="I16" s="45"/>
      <c r="J16" s="13"/>
    </row>
    <row r="17" spans="4:10" ht="20.25" customHeight="1" x14ac:dyDescent="0.15">
      <c r="D17" s="9"/>
      <c r="E17" s="46" t="s">
        <v>21</v>
      </c>
      <c r="F17" s="47"/>
      <c r="G17" s="33" t="s">
        <v>22</v>
      </c>
      <c r="H17" s="48">
        <f>H18+H19+H20+H21+H23+H24+H25</f>
        <v>98799.545031000001</v>
      </c>
      <c r="I17" s="49">
        <f>I18+I19+I20+I21+I23+I24+I25</f>
        <v>100554.64980300001</v>
      </c>
      <c r="J17" s="13"/>
    </row>
    <row r="18" spans="4:10" ht="20.25" customHeight="1" x14ac:dyDescent="0.15">
      <c r="D18" s="9"/>
      <c r="E18" s="50" t="s">
        <v>17</v>
      </c>
      <c r="F18" s="51" t="s">
        <v>23</v>
      </c>
      <c r="G18" s="33" t="s">
        <v>24</v>
      </c>
      <c r="H18" s="34"/>
      <c r="I18" s="34"/>
      <c r="J18" s="13"/>
    </row>
    <row r="19" spans="4:10" ht="20.25" customHeight="1" x14ac:dyDescent="0.15">
      <c r="D19" s="9"/>
      <c r="E19" s="50"/>
      <c r="F19" s="51" t="s">
        <v>25</v>
      </c>
      <c r="G19" s="33" t="s">
        <v>26</v>
      </c>
      <c r="H19" s="34">
        <v>58859.904470000001</v>
      </c>
      <c r="I19" s="34">
        <v>57686.455260000002</v>
      </c>
      <c r="J19" s="13"/>
    </row>
    <row r="20" spans="4:10" ht="20.25" customHeight="1" x14ac:dyDescent="0.15">
      <c r="D20" s="9"/>
      <c r="E20" s="50"/>
      <c r="F20" s="51" t="s">
        <v>27</v>
      </c>
      <c r="G20" s="33" t="s">
        <v>28</v>
      </c>
      <c r="H20" s="34">
        <f>3684.83675+2278.27824</f>
        <v>5963.11499</v>
      </c>
      <c r="I20" s="34">
        <f>2278.27824+365.45677</f>
        <v>2643.7350100000003</v>
      </c>
      <c r="J20" s="13"/>
    </row>
    <row r="21" spans="4:10" ht="20.25" customHeight="1" x14ac:dyDescent="0.15">
      <c r="D21" s="9"/>
      <c r="E21" s="50"/>
      <c r="F21" s="51" t="s">
        <v>29</v>
      </c>
      <c r="G21" s="33" t="s">
        <v>30</v>
      </c>
      <c r="H21" s="34">
        <f>13421.6+4862.96501+214.54</f>
        <v>18499.105009999999</v>
      </c>
      <c r="I21" s="34">
        <f>19251.64421+4312.90572</f>
        <v>23564.549929999997</v>
      </c>
      <c r="J21" s="13"/>
    </row>
    <row r="22" spans="4:10" ht="20.25" customHeight="1" x14ac:dyDescent="0.15">
      <c r="D22" s="9"/>
      <c r="E22" s="50"/>
      <c r="F22" s="52" t="s">
        <v>31</v>
      </c>
      <c r="G22" s="33" t="s">
        <v>32</v>
      </c>
      <c r="H22" s="34"/>
      <c r="I22" s="34"/>
      <c r="J22" s="13"/>
    </row>
    <row r="23" spans="4:10" ht="20.25" customHeight="1" x14ac:dyDescent="0.15">
      <c r="D23" s="9"/>
      <c r="E23" s="50"/>
      <c r="F23" s="51" t="s">
        <v>33</v>
      </c>
      <c r="G23" s="33" t="s">
        <v>34</v>
      </c>
      <c r="H23" s="34">
        <v>13151.285721</v>
      </c>
      <c r="I23" s="34">
        <f>15809.1277*0.9</f>
        <v>14228.21493</v>
      </c>
      <c r="J23" s="13"/>
    </row>
    <row r="24" spans="4:10" ht="20.25" customHeight="1" x14ac:dyDescent="0.15">
      <c r="D24" s="9"/>
      <c r="E24" s="50"/>
      <c r="F24" s="51" t="s">
        <v>35</v>
      </c>
      <c r="G24" s="33" t="s">
        <v>36</v>
      </c>
      <c r="H24" s="34">
        <v>2326.1348400000002</v>
      </c>
      <c r="I24" s="34">
        <f>2701.88297*0.9</f>
        <v>2431.694673</v>
      </c>
      <c r="J24" s="13"/>
    </row>
    <row r="25" spans="4:10" ht="20.25" customHeight="1" x14ac:dyDescent="0.15">
      <c r="D25" s="9"/>
      <c r="E25" s="50"/>
      <c r="F25" s="51" t="s">
        <v>37</v>
      </c>
      <c r="G25" s="33" t="s">
        <v>38</v>
      </c>
      <c r="H25" s="34"/>
      <c r="I25" s="34"/>
      <c r="J25" s="13"/>
    </row>
    <row r="26" spans="4:10" ht="20.25" customHeight="1" x14ac:dyDescent="0.15">
      <c r="D26" s="9"/>
      <c r="E26" s="31" t="s">
        <v>39</v>
      </c>
      <c r="F26" s="32"/>
      <c r="G26" s="33" t="s">
        <v>40</v>
      </c>
      <c r="H26" s="34"/>
      <c r="I26" s="34"/>
      <c r="J26" s="13"/>
    </row>
    <row r="27" spans="4:10" ht="20.25" customHeight="1" x14ac:dyDescent="0.15">
      <c r="D27" s="9"/>
      <c r="E27" s="31" t="s">
        <v>41</v>
      </c>
      <c r="F27" s="32"/>
      <c r="G27" s="33" t="s">
        <v>42</v>
      </c>
      <c r="H27" s="48">
        <f>H28+H29+H30+H32+H33+H34</f>
        <v>1719.7133450000001</v>
      </c>
      <c r="I27" s="49">
        <f>I28+I29+I30+I32+I33+I34</f>
        <v>1865.9819669999993</v>
      </c>
      <c r="J27" s="13"/>
    </row>
    <row r="28" spans="4:10" ht="20.25" customHeight="1" x14ac:dyDescent="0.15">
      <c r="D28" s="9"/>
      <c r="E28" s="50" t="s">
        <v>17</v>
      </c>
      <c r="F28" s="51" t="s">
        <v>23</v>
      </c>
      <c r="G28" s="33" t="s">
        <v>43</v>
      </c>
      <c r="H28" s="34"/>
      <c r="I28" s="34"/>
      <c r="J28" s="13"/>
    </row>
    <row r="29" spans="4:10" ht="20.25" customHeight="1" x14ac:dyDescent="0.15">
      <c r="D29" s="9"/>
      <c r="E29" s="50"/>
      <c r="F29" s="51" t="s">
        <v>27</v>
      </c>
      <c r="G29" s="33" t="s">
        <v>44</v>
      </c>
      <c r="H29" s="34"/>
      <c r="I29" s="34">
        <v>14.8809</v>
      </c>
      <c r="J29" s="13"/>
    </row>
    <row r="30" spans="4:10" ht="20.25" customHeight="1" x14ac:dyDescent="0.15">
      <c r="D30" s="9"/>
      <c r="E30" s="50"/>
      <c r="F30" s="51" t="s">
        <v>29</v>
      </c>
      <c r="G30" s="33" t="s">
        <v>45</v>
      </c>
      <c r="H30" s="34"/>
      <c r="I30" s="34"/>
      <c r="J30" s="13"/>
    </row>
    <row r="31" spans="4:10" ht="20.25" customHeight="1" x14ac:dyDescent="0.15">
      <c r="D31" s="9"/>
      <c r="E31" s="50"/>
      <c r="F31" s="52" t="s">
        <v>31</v>
      </c>
      <c r="G31" s="33" t="s">
        <v>46</v>
      </c>
      <c r="H31" s="34"/>
      <c r="I31" s="34"/>
      <c r="J31" s="13"/>
    </row>
    <row r="32" spans="4:10" ht="20.25" customHeight="1" x14ac:dyDescent="0.15">
      <c r="D32" s="9"/>
      <c r="E32" s="50"/>
      <c r="F32" s="51" t="s">
        <v>33</v>
      </c>
      <c r="G32" s="33" t="s">
        <v>47</v>
      </c>
      <c r="H32" s="34">
        <v>1461.2539690000001</v>
      </c>
      <c r="I32" s="34">
        <f>15809.1277-I23</f>
        <v>1580.912769999999</v>
      </c>
      <c r="J32" s="13"/>
    </row>
    <row r="33" spans="4:10" ht="20.25" customHeight="1" x14ac:dyDescent="0.15">
      <c r="D33" s="9"/>
      <c r="E33" s="50"/>
      <c r="F33" s="51" t="s">
        <v>35</v>
      </c>
      <c r="G33" s="33" t="s">
        <v>48</v>
      </c>
      <c r="H33" s="34">
        <v>258.45937600000002</v>
      </c>
      <c r="I33" s="34">
        <f>2701.88297-I24</f>
        <v>270.18829700000015</v>
      </c>
      <c r="J33" s="13"/>
    </row>
    <row r="34" spans="4:10" ht="20.25" customHeight="1" x14ac:dyDescent="0.15">
      <c r="D34" s="9"/>
      <c r="E34" s="50"/>
      <c r="F34" s="51" t="s">
        <v>37</v>
      </c>
      <c r="G34" s="33" t="s">
        <v>49</v>
      </c>
      <c r="H34" s="34"/>
      <c r="I34" s="34"/>
      <c r="J34" s="13"/>
    </row>
    <row r="35" spans="4:10" ht="20.25" customHeight="1" x14ac:dyDescent="0.15">
      <c r="D35" s="9"/>
      <c r="E35" s="53" t="s">
        <v>50</v>
      </c>
      <c r="F35" s="32"/>
      <c r="G35" s="33" t="s">
        <v>51</v>
      </c>
      <c r="H35" s="34"/>
      <c r="I35" s="34"/>
      <c r="J35" s="13"/>
    </row>
    <row r="36" spans="4:10" ht="20.25" customHeight="1" x14ac:dyDescent="0.15">
      <c r="D36" s="9"/>
      <c r="E36" s="31" t="s">
        <v>52</v>
      </c>
      <c r="F36" s="32"/>
      <c r="G36" s="33" t="s">
        <v>53</v>
      </c>
      <c r="H36" s="34"/>
      <c r="I36" s="34"/>
      <c r="J36" s="13"/>
    </row>
    <row r="37" spans="4:10" ht="20.25" customHeight="1" x14ac:dyDescent="0.15">
      <c r="D37" s="9"/>
      <c r="E37" s="31" t="s">
        <v>54</v>
      </c>
      <c r="F37" s="32"/>
      <c r="G37" s="33" t="s">
        <v>55</v>
      </c>
      <c r="H37" s="34"/>
      <c r="I37" s="34"/>
      <c r="J37" s="13"/>
    </row>
    <row r="38" spans="4:10" ht="20.25" customHeight="1" x14ac:dyDescent="0.15">
      <c r="D38" s="9"/>
      <c r="E38" s="31" t="s">
        <v>56</v>
      </c>
      <c r="F38" s="32"/>
      <c r="G38" s="33" t="s">
        <v>57</v>
      </c>
      <c r="H38" s="34">
        <v>991.63367000000005</v>
      </c>
      <c r="I38" s="34">
        <v>1391.57546</v>
      </c>
      <c r="J38" s="13"/>
    </row>
    <row r="39" spans="4:10" ht="20.25" customHeight="1" x14ac:dyDescent="0.15">
      <c r="D39" s="9"/>
      <c r="E39" s="50" t="s">
        <v>17</v>
      </c>
      <c r="F39" s="51" t="s">
        <v>58</v>
      </c>
      <c r="G39" s="33" t="s">
        <v>59</v>
      </c>
      <c r="H39" s="34"/>
      <c r="I39" s="34"/>
      <c r="J39" s="13"/>
    </row>
    <row r="40" spans="4:10" ht="20.25" customHeight="1" x14ac:dyDescent="0.15">
      <c r="D40" s="9"/>
      <c r="E40" s="50"/>
      <c r="F40" s="51" t="s">
        <v>60</v>
      </c>
      <c r="G40" s="33" t="s">
        <v>61</v>
      </c>
      <c r="H40" s="34"/>
      <c r="I40" s="34"/>
      <c r="J40" s="13"/>
    </row>
    <row r="41" spans="4:10" ht="20.25" customHeight="1" x14ac:dyDescent="0.15">
      <c r="D41" s="9"/>
      <c r="E41" s="31" t="s">
        <v>62</v>
      </c>
      <c r="F41" s="32"/>
      <c r="G41" s="33" t="s">
        <v>63</v>
      </c>
      <c r="H41" s="34">
        <v>5055.9199200000003</v>
      </c>
      <c r="I41" s="34">
        <v>6371.23092</v>
      </c>
      <c r="J41" s="13"/>
    </row>
    <row r="42" spans="4:10" ht="20.25" customHeight="1" x14ac:dyDescent="0.15">
      <c r="D42" s="9"/>
      <c r="E42" s="35" t="s">
        <v>64</v>
      </c>
      <c r="F42" s="36"/>
      <c r="G42" s="33" t="s">
        <v>65</v>
      </c>
      <c r="H42" s="48">
        <f>H17+H26+H27+H35+H36+H37+H38+H41</f>
        <v>106566.81196599999</v>
      </c>
      <c r="I42" s="49">
        <f>I17+I26+I27+I35+I36+I37+I38+I41</f>
        <v>110183.43815</v>
      </c>
      <c r="J42" s="13"/>
    </row>
    <row r="43" spans="4:10" ht="20.25" customHeight="1" x14ac:dyDescent="0.15">
      <c r="D43" s="9"/>
      <c r="E43" s="35" t="s">
        <v>66</v>
      </c>
      <c r="F43" s="36"/>
      <c r="G43" s="33" t="s">
        <v>67</v>
      </c>
      <c r="H43" s="54"/>
      <c r="I43" s="34"/>
      <c r="J43" s="13"/>
    </row>
    <row r="44" spans="4:10" ht="20.25" customHeight="1" x14ac:dyDescent="0.15">
      <c r="D44" s="9"/>
      <c r="E44" s="35" t="s">
        <v>68</v>
      </c>
      <c r="F44" s="36"/>
      <c r="G44" s="33" t="s">
        <v>69</v>
      </c>
      <c r="H44" s="48">
        <f>H42+H43</f>
        <v>106566.81196599999</v>
      </c>
      <c r="I44" s="49">
        <f>I42+I43</f>
        <v>110183.43815</v>
      </c>
      <c r="J44" s="13"/>
    </row>
    <row r="45" spans="4:10" ht="20.25" customHeight="1" x14ac:dyDescent="0.15">
      <c r="D45" s="9"/>
      <c r="E45" s="31" t="s">
        <v>70</v>
      </c>
      <c r="F45" s="32"/>
      <c r="G45" s="33" t="s">
        <v>71</v>
      </c>
      <c r="H45" s="48">
        <f>IF(H14&gt;0,H44/H14,"")</f>
        <v>20.197265538969646</v>
      </c>
      <c r="I45" s="49">
        <f>IF(I14&gt;0,I44/I14,"")</f>
        <v>20.857879538430172</v>
      </c>
      <c r="J45" s="13"/>
    </row>
    <row r="46" spans="4:10" ht="20.25" customHeight="1" x14ac:dyDescent="0.15">
      <c r="D46" s="9"/>
      <c r="E46" s="31" t="s">
        <v>72</v>
      </c>
      <c r="F46" s="32"/>
      <c r="G46" s="33" t="s">
        <v>73</v>
      </c>
      <c r="H46" s="34"/>
      <c r="I46" s="34">
        <v>24276.060239999999</v>
      </c>
      <c r="J46" s="13"/>
    </row>
    <row r="47" spans="4:10" ht="20.25" customHeight="1" x14ac:dyDescent="0.15">
      <c r="D47" s="9"/>
      <c r="E47" s="55" t="s">
        <v>74</v>
      </c>
      <c r="F47" s="56"/>
      <c r="G47" s="33" t="s">
        <v>75</v>
      </c>
      <c r="H47" s="34">
        <v>0</v>
      </c>
      <c r="I47" s="34">
        <v>0</v>
      </c>
      <c r="J47" s="13"/>
    </row>
    <row r="48" spans="4:10" ht="25.5" customHeight="1" x14ac:dyDescent="0.15">
      <c r="D48" s="9"/>
      <c r="E48" s="31" t="s">
        <v>76</v>
      </c>
      <c r="F48" s="32"/>
      <c r="G48" s="33" t="s">
        <v>77</v>
      </c>
      <c r="H48" s="34">
        <v>25.213999999999999</v>
      </c>
      <c r="I48" s="34">
        <f>(22.29+25.91)/2</f>
        <v>24.1</v>
      </c>
      <c r="J48" s="13"/>
    </row>
    <row r="49" spans="2:10" ht="20.25" customHeight="1" thickBot="1" x14ac:dyDescent="0.2">
      <c r="D49" s="9"/>
      <c r="E49" s="57" t="s">
        <v>78</v>
      </c>
      <c r="F49" s="58"/>
      <c r="G49" s="59" t="s">
        <v>79</v>
      </c>
      <c r="H49" s="60">
        <v>0</v>
      </c>
      <c r="I49" s="60">
        <v>0</v>
      </c>
      <c r="J49" s="13"/>
    </row>
    <row r="50" spans="2:10" ht="20.25" customHeight="1" x14ac:dyDescent="0.15">
      <c r="B50" s="4"/>
      <c r="D50" s="61"/>
      <c r="E50" s="62"/>
      <c r="F50" s="62"/>
      <c r="G50" s="62"/>
      <c r="H50" s="62"/>
      <c r="I50" s="62"/>
      <c r="J50" s="63"/>
    </row>
    <row r="51" spans="2:10" ht="20.25" customHeight="1" x14ac:dyDescent="0.15">
      <c r="B51" s="4"/>
    </row>
  </sheetData>
  <sheetProtection password="FA9C" sheet="1" scenarios="1" formatColumns="0" formatRows="0"/>
  <mergeCells count="29">
    <mergeCell ref="E45:F45"/>
    <mergeCell ref="E46:F46"/>
    <mergeCell ref="E47:F47"/>
    <mergeCell ref="E48:F48"/>
    <mergeCell ref="E49:F49"/>
    <mergeCell ref="E38:F38"/>
    <mergeCell ref="E39:E40"/>
    <mergeCell ref="E41:F41"/>
    <mergeCell ref="E42:F42"/>
    <mergeCell ref="E43:F43"/>
    <mergeCell ref="E44:F44"/>
    <mergeCell ref="E26:F26"/>
    <mergeCell ref="E27:F27"/>
    <mergeCell ref="E28:E34"/>
    <mergeCell ref="E35:F35"/>
    <mergeCell ref="E36:F36"/>
    <mergeCell ref="E37:F37"/>
    <mergeCell ref="E12:F12"/>
    <mergeCell ref="E13:F13"/>
    <mergeCell ref="E14:F14"/>
    <mergeCell ref="E16:F16"/>
    <mergeCell ref="E17:F17"/>
    <mergeCell ref="E18:E25"/>
    <mergeCell ref="E5:I5"/>
    <mergeCell ref="E7:F7"/>
    <mergeCell ref="E8:F8"/>
    <mergeCell ref="E9:F9"/>
    <mergeCell ref="E10:F10"/>
    <mergeCell ref="E11:F11"/>
  </mergeCells>
  <dataValidations count="2">
    <dataValidation type="decimal" allowBlank="1" showInputMessage="1" showErrorMessage="1" sqref="H44:I44 H42:I42 H27:I27 H9:I9 H16:I17">
      <formula1>0</formula1>
      <formula2>1000000000000000000</formula2>
    </dataValidation>
    <dataValidation type="decimal" operator="greaterThanOrEqual" allowBlank="1" showInputMessage="1" showErrorMessage="1" sqref="H10:I15 H18:I26 H28:I41 H43:I43 H46:I49">
      <formula1>0</formula1>
    </dataValidation>
  </dataValidations>
  <pageMargins left="0.35433070866141736" right="0.15748031496062992" top="0.98425196850393704" bottom="0.39370078740157483" header="0.51181102362204722" footer="0.51181102362204722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topLeftCell="D31" workbookViewId="0">
      <selection activeCell="I48" sqref="I48"/>
    </sheetView>
  </sheetViews>
  <sheetFormatPr defaultColWidth="23" defaultRowHeight="11.25" x14ac:dyDescent="0.15"/>
  <cols>
    <col min="1" max="1" width="8.140625" style="1" hidden="1" customWidth="1"/>
    <col min="2" max="2" width="11.28515625" style="1" hidden="1" customWidth="1"/>
    <col min="3" max="3" width="7.5703125" style="21" hidden="1" customWidth="1"/>
    <col min="4" max="4" width="8.28515625" style="4" customWidth="1"/>
    <col min="5" max="5" width="12" style="4" customWidth="1"/>
    <col min="6" max="6" width="46.28515625" style="4" customWidth="1"/>
    <col min="7" max="7" width="12.85546875" style="4" customWidth="1"/>
    <col min="8" max="8" width="25.140625" style="4" customWidth="1"/>
    <col min="9" max="9" width="29" style="4" customWidth="1"/>
    <col min="10" max="10" width="6.7109375" style="4" customWidth="1"/>
    <col min="11" max="16384" width="23" style="4"/>
  </cols>
  <sheetData>
    <row r="1" spans="1:15" ht="35.25" hidden="1" customHeight="1" x14ac:dyDescent="0.15">
      <c r="B1" s="2"/>
      <c r="C1" s="3"/>
      <c r="K1" s="5"/>
      <c r="L1" s="5"/>
      <c r="O1" s="5"/>
    </row>
    <row r="2" spans="1:15" ht="29.25" hidden="1" customHeight="1" x14ac:dyDescent="0.15">
      <c r="A2" s="2"/>
      <c r="B2" s="2"/>
      <c r="C2" s="3"/>
    </row>
    <row r="3" spans="1:15" ht="21.75" hidden="1" customHeight="1" x14ac:dyDescent="0.15">
      <c r="A3" s="2"/>
      <c r="C3" s="3"/>
    </row>
    <row r="4" spans="1:15" ht="20.25" customHeight="1" thickBot="1" x14ac:dyDescent="0.2">
      <c r="A4" s="2"/>
      <c r="C4" s="3"/>
      <c r="D4" s="6"/>
      <c r="E4" s="7"/>
      <c r="F4" s="7"/>
      <c r="G4" s="7"/>
      <c r="H4" s="7"/>
      <c r="I4" s="7"/>
      <c r="J4" s="8"/>
    </row>
    <row r="5" spans="1:15" ht="33" customHeight="1" thickBot="1" x14ac:dyDescent="0.2">
      <c r="A5" s="2"/>
      <c r="C5" s="3"/>
      <c r="D5" s="9"/>
      <c r="E5" s="10" t="str">
        <f>"Отчётная калькуляция себестоимости отпущенной электроэнергии за "&amp;  [3]Титульный!$G$9 &amp; " " &amp; [3]Титульный!$F$9  &amp; " года"</f>
        <v>Отчётная калькуляция себестоимости отпущенной электроэнергии за год 2020 года</v>
      </c>
      <c r="F5" s="11"/>
      <c r="G5" s="11"/>
      <c r="H5" s="11"/>
      <c r="I5" s="12"/>
      <c r="J5" s="13"/>
    </row>
    <row r="6" spans="1:15" ht="20.25" customHeight="1" thickBot="1" x14ac:dyDescent="0.2">
      <c r="A6" s="2"/>
      <c r="C6" s="3"/>
      <c r="D6" s="9"/>
      <c r="E6" s="14"/>
      <c r="F6" s="14"/>
      <c r="G6" s="15"/>
      <c r="H6" s="14"/>
      <c r="I6" s="14"/>
      <c r="J6" s="13"/>
    </row>
    <row r="7" spans="1:15" ht="34.5" thickBot="1" x14ac:dyDescent="0.2">
      <c r="C7" s="3"/>
      <c r="D7" s="9"/>
      <c r="E7" s="16" t="s">
        <v>0</v>
      </c>
      <c r="F7" s="17"/>
      <c r="G7" s="18" t="s">
        <v>1</v>
      </c>
      <c r="H7" s="19" t="s">
        <v>2</v>
      </c>
      <c r="I7" s="20" t="s">
        <v>3</v>
      </c>
      <c r="J7" s="13"/>
    </row>
    <row r="8" spans="1:15" ht="12" thickBot="1" x14ac:dyDescent="0.2">
      <c r="D8" s="9"/>
      <c r="E8" s="22" t="s">
        <v>4</v>
      </c>
      <c r="F8" s="23"/>
      <c r="G8" s="24" t="s">
        <v>5</v>
      </c>
      <c r="H8" s="24">
        <v>1</v>
      </c>
      <c r="I8" s="25">
        <v>2</v>
      </c>
      <c r="J8" s="13"/>
    </row>
    <row r="9" spans="1:15" ht="20.25" customHeight="1" x14ac:dyDescent="0.15">
      <c r="D9" s="9"/>
      <c r="E9" s="26" t="s">
        <v>6</v>
      </c>
      <c r="F9" s="27"/>
      <c r="G9" s="28"/>
      <c r="H9" s="29"/>
      <c r="I9" s="30"/>
      <c r="J9" s="13"/>
    </row>
    <row r="10" spans="1:15" ht="20.25" customHeight="1" x14ac:dyDescent="0.15">
      <c r="D10" s="9"/>
      <c r="E10" s="31" t="s">
        <v>7</v>
      </c>
      <c r="F10" s="32"/>
      <c r="G10" s="33" t="s">
        <v>8</v>
      </c>
      <c r="H10" s="34">
        <v>4112.8680000000004</v>
      </c>
      <c r="I10" s="34">
        <v>3830.0479999999998</v>
      </c>
      <c r="J10" s="13"/>
    </row>
    <row r="11" spans="1:15" ht="20.25" customHeight="1" x14ac:dyDescent="0.15">
      <c r="A11" s="2"/>
      <c r="D11" s="9"/>
      <c r="E11" s="31" t="s">
        <v>9</v>
      </c>
      <c r="F11" s="32"/>
      <c r="G11" s="33" t="s">
        <v>10</v>
      </c>
      <c r="H11" s="34">
        <v>3916.9609999999998</v>
      </c>
      <c r="I11" s="34">
        <v>3591.221</v>
      </c>
      <c r="J11" s="13"/>
    </row>
    <row r="12" spans="1:15" ht="20.25" customHeight="1" x14ac:dyDescent="0.15">
      <c r="D12" s="9"/>
      <c r="E12" s="31" t="s">
        <v>11</v>
      </c>
      <c r="F12" s="32"/>
      <c r="G12" s="33" t="s">
        <v>12</v>
      </c>
      <c r="H12" s="34">
        <v>0</v>
      </c>
      <c r="I12" s="34"/>
      <c r="J12" s="13"/>
    </row>
    <row r="13" spans="1:15" ht="20.25" customHeight="1" x14ac:dyDescent="0.15">
      <c r="D13" s="9"/>
      <c r="E13" s="31" t="s">
        <v>13</v>
      </c>
      <c r="F13" s="32"/>
      <c r="G13" s="33" t="s">
        <v>14</v>
      </c>
      <c r="H13" s="34">
        <v>0</v>
      </c>
      <c r="I13" s="34"/>
      <c r="J13" s="13"/>
    </row>
    <row r="14" spans="1:15" ht="20.25" customHeight="1" x14ac:dyDescent="0.15">
      <c r="D14" s="9"/>
      <c r="E14" s="35" t="s">
        <v>15</v>
      </c>
      <c r="F14" s="36"/>
      <c r="G14" s="33" t="s">
        <v>16</v>
      </c>
      <c r="H14" s="34">
        <v>4076.8649999999998</v>
      </c>
      <c r="I14" s="34">
        <v>3794.0479999999998</v>
      </c>
      <c r="J14" s="13"/>
    </row>
    <row r="15" spans="1:15" ht="20.25" customHeight="1" x14ac:dyDescent="0.15">
      <c r="D15" s="9"/>
      <c r="E15" s="37" t="s">
        <v>17</v>
      </c>
      <c r="F15" s="38" t="s">
        <v>18</v>
      </c>
      <c r="G15" s="39" t="s">
        <v>19</v>
      </c>
      <c r="H15" s="64"/>
      <c r="I15" s="40"/>
      <c r="J15" s="13"/>
    </row>
    <row r="16" spans="1:15" ht="28.5" customHeight="1" x14ac:dyDescent="0.15">
      <c r="D16" s="9"/>
      <c r="E16" s="41" t="s">
        <v>20</v>
      </c>
      <c r="F16" s="42"/>
      <c r="G16" s="43"/>
      <c r="H16" s="44"/>
      <c r="I16" s="45"/>
      <c r="J16" s="13"/>
    </row>
    <row r="17" spans="4:10" ht="20.25" customHeight="1" x14ac:dyDescent="0.15">
      <c r="D17" s="9"/>
      <c r="E17" s="46" t="s">
        <v>21</v>
      </c>
      <c r="F17" s="47"/>
      <c r="G17" s="33" t="s">
        <v>22</v>
      </c>
      <c r="H17" s="48">
        <f>H18+H19+H20+H21+H23+H24+H25</f>
        <v>42540.984234000003</v>
      </c>
      <c r="I17" s="49">
        <f>I18+I19+I20+I21+I23+I24+I25</f>
        <v>43107.476159999998</v>
      </c>
      <c r="J17" s="13"/>
    </row>
    <row r="18" spans="4:10" ht="20.25" customHeight="1" x14ac:dyDescent="0.15">
      <c r="D18" s="9"/>
      <c r="E18" s="50" t="s">
        <v>17</v>
      </c>
      <c r="F18" s="51" t="s">
        <v>23</v>
      </c>
      <c r="G18" s="33" t="s">
        <v>24</v>
      </c>
      <c r="H18" s="34"/>
      <c r="I18" s="34"/>
      <c r="J18" s="13"/>
    </row>
    <row r="19" spans="4:10" ht="20.25" customHeight="1" x14ac:dyDescent="0.15">
      <c r="D19" s="9"/>
      <c r="E19" s="50"/>
      <c r="F19" s="51" t="s">
        <v>25</v>
      </c>
      <c r="G19" s="33" t="s">
        <v>26</v>
      </c>
      <c r="H19" s="34">
        <v>6672.9594800000004</v>
      </c>
      <c r="I19" s="34">
        <v>5808.4965199999997</v>
      </c>
      <c r="J19" s="13"/>
    </row>
    <row r="20" spans="4:10" ht="20.25" customHeight="1" x14ac:dyDescent="0.15">
      <c r="D20" s="9"/>
      <c r="E20" s="50"/>
      <c r="F20" s="51" t="s">
        <v>27</v>
      </c>
      <c r="G20" s="33" t="s">
        <v>28</v>
      </c>
      <c r="H20" s="34">
        <v>2451.2496299999998</v>
      </c>
      <c r="I20" s="34">
        <f>211.01115-56.30999</f>
        <v>154.70115999999999</v>
      </c>
      <c r="J20" s="13"/>
    </row>
    <row r="21" spans="4:10" ht="20.25" customHeight="1" x14ac:dyDescent="0.15">
      <c r="D21" s="9"/>
      <c r="E21" s="50"/>
      <c r="F21" s="51" t="s">
        <v>29</v>
      </c>
      <c r="G21" s="33" t="s">
        <v>30</v>
      </c>
      <c r="H21" s="34">
        <f>9928.452+11.4</f>
        <v>9939.851999999999</v>
      </c>
      <c r="I21" s="34">
        <v>10636.340340000001</v>
      </c>
      <c r="J21" s="13"/>
    </row>
    <row r="22" spans="4:10" ht="20.25" customHeight="1" x14ac:dyDescent="0.15">
      <c r="D22" s="9"/>
      <c r="E22" s="50"/>
      <c r="F22" s="52" t="s">
        <v>31</v>
      </c>
      <c r="G22" s="33" t="s">
        <v>32</v>
      </c>
      <c r="H22" s="34"/>
      <c r="I22" s="34"/>
      <c r="J22" s="13"/>
    </row>
    <row r="23" spans="4:10" ht="20.25" customHeight="1" x14ac:dyDescent="0.15">
      <c r="D23" s="9"/>
      <c r="E23" s="50"/>
      <c r="F23" s="51" t="s">
        <v>33</v>
      </c>
      <c r="G23" s="33" t="s">
        <v>34</v>
      </c>
      <c r="H23" s="34">
        <v>19808.026000000002</v>
      </c>
      <c r="I23" s="34">
        <f>25018.23482*0.9</f>
        <v>22516.411338000002</v>
      </c>
      <c r="J23" s="13"/>
    </row>
    <row r="24" spans="4:10" ht="20.25" customHeight="1" x14ac:dyDescent="0.15">
      <c r="D24" s="9"/>
      <c r="E24" s="50"/>
      <c r="F24" s="51" t="s">
        <v>35</v>
      </c>
      <c r="G24" s="33" t="s">
        <v>36</v>
      </c>
      <c r="H24" s="34">
        <v>3668.8971240000001</v>
      </c>
      <c r="I24" s="34">
        <f>4435.02978*0.9</f>
        <v>3991.5268019999999</v>
      </c>
      <c r="J24" s="13"/>
    </row>
    <row r="25" spans="4:10" ht="20.25" customHeight="1" x14ac:dyDescent="0.15">
      <c r="D25" s="9"/>
      <c r="E25" s="50"/>
      <c r="F25" s="51" t="s">
        <v>37</v>
      </c>
      <c r="G25" s="33" t="s">
        <v>38</v>
      </c>
      <c r="H25" s="34"/>
      <c r="I25" s="34"/>
      <c r="J25" s="13"/>
    </row>
    <row r="26" spans="4:10" ht="20.25" customHeight="1" x14ac:dyDescent="0.15">
      <c r="D26" s="9"/>
      <c r="E26" s="31" t="s">
        <v>39</v>
      </c>
      <c r="F26" s="32"/>
      <c r="G26" s="33" t="s">
        <v>40</v>
      </c>
      <c r="H26" s="34"/>
      <c r="I26" s="34"/>
      <c r="J26" s="13"/>
    </row>
    <row r="27" spans="4:10" ht="20.25" customHeight="1" x14ac:dyDescent="0.15">
      <c r="D27" s="9"/>
      <c r="E27" s="31" t="s">
        <v>41</v>
      </c>
      <c r="F27" s="32"/>
      <c r="G27" s="33" t="s">
        <v>42</v>
      </c>
      <c r="H27" s="48">
        <f>H28+H29+H30+H32+H33+H34</f>
        <v>2608.5472559999998</v>
      </c>
      <c r="I27" s="49">
        <f>I28+I29+I30+I32+I33+I34</f>
        <v>3001.63645</v>
      </c>
      <c r="J27" s="13"/>
    </row>
    <row r="28" spans="4:10" ht="20.25" customHeight="1" x14ac:dyDescent="0.15">
      <c r="D28" s="9"/>
      <c r="E28" s="50" t="s">
        <v>17</v>
      </c>
      <c r="F28" s="51" t="s">
        <v>23</v>
      </c>
      <c r="G28" s="33" t="s">
        <v>43</v>
      </c>
      <c r="H28" s="34"/>
      <c r="I28" s="34"/>
      <c r="J28" s="13"/>
    </row>
    <row r="29" spans="4:10" ht="20.25" customHeight="1" x14ac:dyDescent="0.15">
      <c r="D29" s="9"/>
      <c r="E29" s="50"/>
      <c r="F29" s="51" t="s">
        <v>27</v>
      </c>
      <c r="G29" s="33" t="s">
        <v>44</v>
      </c>
      <c r="H29" s="34"/>
      <c r="I29" s="34">
        <v>56.309989999999999</v>
      </c>
      <c r="J29" s="13"/>
    </row>
    <row r="30" spans="4:10" ht="20.25" customHeight="1" x14ac:dyDescent="0.15">
      <c r="D30" s="9"/>
      <c r="E30" s="50"/>
      <c r="F30" s="51" t="s">
        <v>29</v>
      </c>
      <c r="G30" s="33" t="s">
        <v>45</v>
      </c>
      <c r="H30" s="34"/>
      <c r="I30" s="34"/>
      <c r="J30" s="13"/>
    </row>
    <row r="31" spans="4:10" ht="20.25" customHeight="1" x14ac:dyDescent="0.15">
      <c r="D31" s="9"/>
      <c r="E31" s="50"/>
      <c r="F31" s="52" t="s">
        <v>31</v>
      </c>
      <c r="G31" s="33" t="s">
        <v>46</v>
      </c>
      <c r="H31" s="34"/>
      <c r="I31" s="34"/>
      <c r="J31" s="13"/>
    </row>
    <row r="32" spans="4:10" ht="20.25" customHeight="1" x14ac:dyDescent="0.15">
      <c r="D32" s="9"/>
      <c r="E32" s="50"/>
      <c r="F32" s="51" t="s">
        <v>33</v>
      </c>
      <c r="G32" s="33" t="s">
        <v>47</v>
      </c>
      <c r="H32" s="34">
        <v>2200.8920199999998</v>
      </c>
      <c r="I32" s="34">
        <f>25018.23482-I23</f>
        <v>2501.8234819999998</v>
      </c>
      <c r="J32" s="13"/>
    </row>
    <row r="33" spans="4:10" ht="20.25" customHeight="1" x14ac:dyDescent="0.15">
      <c r="D33" s="9"/>
      <c r="E33" s="50"/>
      <c r="F33" s="51" t="s">
        <v>35</v>
      </c>
      <c r="G33" s="33" t="s">
        <v>48</v>
      </c>
      <c r="H33" s="34">
        <v>407.655236</v>
      </c>
      <c r="I33" s="34">
        <f>4435.02978-I24</f>
        <v>443.50297799999998</v>
      </c>
      <c r="J33" s="13"/>
    </row>
    <row r="34" spans="4:10" ht="20.25" customHeight="1" x14ac:dyDescent="0.15">
      <c r="D34" s="9"/>
      <c r="E34" s="50"/>
      <c r="F34" s="51" t="s">
        <v>37</v>
      </c>
      <c r="G34" s="33" t="s">
        <v>49</v>
      </c>
      <c r="H34" s="34"/>
      <c r="I34" s="34"/>
      <c r="J34" s="13"/>
    </row>
    <row r="35" spans="4:10" ht="20.25" customHeight="1" x14ac:dyDescent="0.15">
      <c r="D35" s="9"/>
      <c r="E35" s="53" t="s">
        <v>50</v>
      </c>
      <c r="F35" s="32"/>
      <c r="G35" s="33" t="s">
        <v>51</v>
      </c>
      <c r="H35" s="34"/>
      <c r="I35" s="34"/>
      <c r="J35" s="13"/>
    </row>
    <row r="36" spans="4:10" ht="20.25" customHeight="1" x14ac:dyDescent="0.15">
      <c r="D36" s="9"/>
      <c r="E36" s="31" t="s">
        <v>52</v>
      </c>
      <c r="F36" s="32"/>
      <c r="G36" s="33" t="s">
        <v>53</v>
      </c>
      <c r="H36" s="34"/>
      <c r="I36" s="34"/>
      <c r="J36" s="13"/>
    </row>
    <row r="37" spans="4:10" ht="20.25" customHeight="1" x14ac:dyDescent="0.15">
      <c r="D37" s="9"/>
      <c r="E37" s="31" t="s">
        <v>54</v>
      </c>
      <c r="F37" s="32"/>
      <c r="G37" s="33" t="s">
        <v>55</v>
      </c>
      <c r="H37" s="34"/>
      <c r="I37" s="34"/>
      <c r="J37" s="13"/>
    </row>
    <row r="38" spans="4:10" ht="20.25" customHeight="1" x14ac:dyDescent="0.15">
      <c r="D38" s="9"/>
      <c r="E38" s="31" t="s">
        <v>56</v>
      </c>
      <c r="F38" s="32"/>
      <c r="G38" s="33" t="s">
        <v>57</v>
      </c>
      <c r="H38" s="34">
        <v>1134.4355700000001</v>
      </c>
      <c r="I38" s="34">
        <v>1023.9521</v>
      </c>
      <c r="J38" s="13"/>
    </row>
    <row r="39" spans="4:10" ht="20.25" customHeight="1" x14ac:dyDescent="0.15">
      <c r="D39" s="9"/>
      <c r="E39" s="50" t="s">
        <v>17</v>
      </c>
      <c r="F39" s="51" t="s">
        <v>58</v>
      </c>
      <c r="G39" s="33" t="s">
        <v>59</v>
      </c>
      <c r="H39" s="34"/>
      <c r="I39" s="34"/>
      <c r="J39" s="13"/>
    </row>
    <row r="40" spans="4:10" ht="20.25" customHeight="1" x14ac:dyDescent="0.15">
      <c r="D40" s="9"/>
      <c r="E40" s="50"/>
      <c r="F40" s="51" t="s">
        <v>60</v>
      </c>
      <c r="G40" s="33" t="s">
        <v>61</v>
      </c>
      <c r="H40" s="34"/>
      <c r="I40" s="34"/>
      <c r="J40" s="13"/>
    </row>
    <row r="41" spans="4:10" ht="20.25" customHeight="1" x14ac:dyDescent="0.15">
      <c r="D41" s="9"/>
      <c r="E41" s="31" t="s">
        <v>62</v>
      </c>
      <c r="F41" s="32"/>
      <c r="G41" s="33" t="s">
        <v>63</v>
      </c>
      <c r="H41" s="34">
        <v>2305.25</v>
      </c>
      <c r="I41" s="34">
        <v>2892.681</v>
      </c>
      <c r="J41" s="13"/>
    </row>
    <row r="42" spans="4:10" ht="20.25" customHeight="1" x14ac:dyDescent="0.15">
      <c r="D42" s="9"/>
      <c r="E42" s="35" t="s">
        <v>64</v>
      </c>
      <c r="F42" s="36"/>
      <c r="G42" s="33" t="s">
        <v>65</v>
      </c>
      <c r="H42" s="48">
        <f>H17+H26+H27+H35+H36+H37+H38+H41</f>
        <v>48589.217060000003</v>
      </c>
      <c r="I42" s="49">
        <f>I17+I26+I27+I35+I36+I37+I38+I41</f>
        <v>50025.745709999996</v>
      </c>
      <c r="J42" s="13"/>
    </row>
    <row r="43" spans="4:10" ht="20.25" customHeight="1" x14ac:dyDescent="0.15">
      <c r="D43" s="9"/>
      <c r="E43" s="35" t="s">
        <v>66</v>
      </c>
      <c r="F43" s="36"/>
      <c r="G43" s="33" t="s">
        <v>67</v>
      </c>
      <c r="H43" s="54"/>
      <c r="I43" s="34"/>
      <c r="J43" s="13"/>
    </row>
    <row r="44" spans="4:10" ht="20.25" customHeight="1" x14ac:dyDescent="0.15">
      <c r="D44" s="9"/>
      <c r="E44" s="35" t="s">
        <v>68</v>
      </c>
      <c r="F44" s="36"/>
      <c r="G44" s="33" t="s">
        <v>69</v>
      </c>
      <c r="H44" s="48">
        <f>H42+H43</f>
        <v>48589.217060000003</v>
      </c>
      <c r="I44" s="49">
        <f>I42+I43</f>
        <v>50025.745709999996</v>
      </c>
      <c r="J44" s="13"/>
    </row>
    <row r="45" spans="4:10" ht="20.25" customHeight="1" x14ac:dyDescent="0.15">
      <c r="D45" s="9"/>
      <c r="E45" s="31" t="s">
        <v>70</v>
      </c>
      <c r="F45" s="32"/>
      <c r="G45" s="33" t="s">
        <v>71</v>
      </c>
      <c r="H45" s="48">
        <f>IF(H14&gt;0,H44/H14,"")</f>
        <v>11.918279624172007</v>
      </c>
      <c r="I45" s="49">
        <f>IF(I14&gt;0,I44/I14,"")</f>
        <v>13.185322302195438</v>
      </c>
      <c r="J45" s="13"/>
    </row>
    <row r="46" spans="4:10" ht="20.25" customHeight="1" x14ac:dyDescent="0.15">
      <c r="D46" s="9"/>
      <c r="E46" s="31" t="s">
        <v>72</v>
      </c>
      <c r="F46" s="32"/>
      <c r="G46" s="33" t="s">
        <v>73</v>
      </c>
      <c r="H46" s="34">
        <v>1580.2188200000001</v>
      </c>
      <c r="I46" s="34">
        <v>1942.2847400000001</v>
      </c>
      <c r="J46" s="13"/>
    </row>
    <row r="47" spans="4:10" ht="20.25" customHeight="1" x14ac:dyDescent="0.15">
      <c r="D47" s="9"/>
      <c r="E47" s="55" t="s">
        <v>74</v>
      </c>
      <c r="F47" s="56"/>
      <c r="G47" s="33" t="s">
        <v>75</v>
      </c>
      <c r="H47" s="34">
        <v>0</v>
      </c>
      <c r="I47" s="34">
        <v>0</v>
      </c>
      <c r="J47" s="13"/>
    </row>
    <row r="48" spans="4:10" ht="25.5" customHeight="1" x14ac:dyDescent="0.15">
      <c r="D48" s="9"/>
      <c r="E48" s="31" t="s">
        <v>76</v>
      </c>
      <c r="F48" s="32"/>
      <c r="G48" s="33" t="s">
        <v>77</v>
      </c>
      <c r="H48" s="34">
        <v>10.125999999999999</v>
      </c>
      <c r="I48" s="34">
        <f>(9.34+9.86)/2</f>
        <v>9.6</v>
      </c>
      <c r="J48" s="13"/>
    </row>
    <row r="49" spans="2:10" ht="20.25" customHeight="1" thickBot="1" x14ac:dyDescent="0.2">
      <c r="D49" s="9"/>
      <c r="E49" s="57" t="s">
        <v>78</v>
      </c>
      <c r="F49" s="58"/>
      <c r="G49" s="59" t="s">
        <v>79</v>
      </c>
      <c r="H49" s="60">
        <v>0</v>
      </c>
      <c r="I49" s="60">
        <v>0</v>
      </c>
      <c r="J49" s="13"/>
    </row>
    <row r="50" spans="2:10" ht="20.25" customHeight="1" x14ac:dyDescent="0.15">
      <c r="B50" s="4"/>
      <c r="D50" s="61"/>
      <c r="E50" s="62"/>
      <c r="F50" s="62"/>
      <c r="G50" s="62"/>
      <c r="H50" s="62"/>
      <c r="I50" s="62"/>
      <c r="J50" s="63"/>
    </row>
    <row r="51" spans="2:10" ht="20.25" customHeight="1" x14ac:dyDescent="0.15">
      <c r="B51" s="4"/>
    </row>
  </sheetData>
  <mergeCells count="29">
    <mergeCell ref="E45:F45"/>
    <mergeCell ref="E46:F46"/>
    <mergeCell ref="E47:F47"/>
    <mergeCell ref="E48:F48"/>
    <mergeCell ref="E49:F49"/>
    <mergeCell ref="E38:F38"/>
    <mergeCell ref="E39:E40"/>
    <mergeCell ref="E41:F41"/>
    <mergeCell ref="E42:F42"/>
    <mergeCell ref="E43:F43"/>
    <mergeCell ref="E44:F44"/>
    <mergeCell ref="E26:F26"/>
    <mergeCell ref="E27:F27"/>
    <mergeCell ref="E28:E34"/>
    <mergeCell ref="E35:F35"/>
    <mergeCell ref="E36:F36"/>
    <mergeCell ref="E37:F37"/>
    <mergeCell ref="E12:F12"/>
    <mergeCell ref="E13:F13"/>
    <mergeCell ref="E14:F14"/>
    <mergeCell ref="E16:F16"/>
    <mergeCell ref="E17:F17"/>
    <mergeCell ref="E18:E25"/>
    <mergeCell ref="E5:I5"/>
    <mergeCell ref="E7:F7"/>
    <mergeCell ref="E8:F8"/>
    <mergeCell ref="E9:F9"/>
    <mergeCell ref="E10:F10"/>
    <mergeCell ref="E11:F11"/>
  </mergeCells>
  <dataValidations count="2">
    <dataValidation type="decimal" allowBlank="1" showInputMessage="1" showErrorMessage="1" sqref="H44:I44 H42:I42 H27:I27 H9:I9 H16:I17">
      <formula1>0</formula1>
      <formula2>1000000000000000000</formula2>
    </dataValidation>
    <dataValidation type="decimal" operator="greaterThanOrEqual" allowBlank="1" showInputMessage="1" showErrorMessage="1" sqref="H10:I15 H18:I26 H28:I41 H43:I43 H46:I49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ж.д. линия Обская-Карская</vt:lpstr>
      <vt:lpstr>мкр.Обская</vt:lpstr>
      <vt:lpstr>SCOPE_DATA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Ишметова Ирина Викторовна</dc:creator>
  <cp:lastModifiedBy>Ишметова Ирина Викторовна</cp:lastModifiedBy>
  <dcterms:created xsi:type="dcterms:W3CDTF">2021-05-18T09:45:26Z</dcterms:created>
  <dcterms:modified xsi:type="dcterms:W3CDTF">2021-05-18T10:05:37Z</dcterms:modified>
</cp:coreProperties>
</file>